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mehme\Desktop\MEHMET SONGUR\EĞİTİMLER\4-5 KASIM 2025 - DİCLE ELEKTRİK\"/>
    </mc:Choice>
  </mc:AlternateContent>
  <xr:revisionPtr revIDLastSave="0" documentId="13_ncr:1_{8916E1E6-F1EB-453C-B55E-3083AD8C4A5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OJELER" sheetId="2" r:id="rId1"/>
    <sheet name="Net Bugünkü Değer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7" i="2" l="1"/>
  <c r="C27" i="2"/>
  <c r="C25" i="2"/>
  <c r="H25" i="2"/>
  <c r="C26" i="2"/>
  <c r="H26" i="2"/>
  <c r="H12" i="2"/>
  <c r="C12" i="2"/>
  <c r="B17" i="1"/>
  <c r="B14" i="1"/>
  <c r="D10" i="1"/>
  <c r="B15" i="1" s="1"/>
  <c r="N8" i="1"/>
  <c r="N11" i="1" s="1"/>
  <c r="M8" i="1"/>
  <c r="M11" i="1" s="1"/>
  <c r="L8" i="1"/>
  <c r="L11" i="1" s="1"/>
  <c r="K8" i="1"/>
  <c r="K11" i="1" s="1"/>
  <c r="J8" i="1"/>
  <c r="J11" i="1" s="1"/>
  <c r="I8" i="1"/>
  <c r="I11" i="1" s="1"/>
  <c r="H8" i="1"/>
  <c r="H11" i="1" s="1"/>
  <c r="G8" i="1"/>
  <c r="G11" i="1" s="1"/>
  <c r="F8" i="1"/>
  <c r="F11" i="1" s="1"/>
  <c r="E8" i="1"/>
  <c r="H9" i="1" l="1"/>
  <c r="E11" i="1"/>
  <c r="J12" i="1" s="1"/>
  <c r="J13" i="1" s="1"/>
  <c r="J9" i="1"/>
  <c r="F9" i="1"/>
  <c r="N9" i="1"/>
  <c r="M9" i="1"/>
  <c r="L9" i="1"/>
  <c r="K9" i="1"/>
  <c r="G9" i="1"/>
  <c r="E9" i="1"/>
  <c r="I9" i="1"/>
  <c r="N12" i="1" l="1"/>
  <c r="N13" i="1" s="1"/>
  <c r="F12" i="1"/>
  <c r="F13" i="1" s="1"/>
  <c r="I12" i="1"/>
  <c r="I13" i="1" s="1"/>
  <c r="K12" i="1"/>
  <c r="K13" i="1" s="1"/>
  <c r="G12" i="1"/>
  <c r="G13" i="1" s="1"/>
  <c r="E12" i="1"/>
  <c r="E13" i="1" s="1"/>
  <c r="L12" i="1"/>
  <c r="L13" i="1" s="1"/>
  <c r="H12" i="1"/>
  <c r="H13" i="1" s="1"/>
  <c r="M12" i="1"/>
  <c r="M13" i="1" s="1"/>
  <c r="B11" i="1" a="1"/>
  <c r="B11" i="1" s="1"/>
  <c r="B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<sst xmlns="http://schemas.openxmlformats.org/spreadsheetml/2006/main" count="48" uniqueCount="37">
  <si>
    <t>Sermaye Maliyeti</t>
  </si>
  <si>
    <t>Ekonomik Ömür</t>
  </si>
  <si>
    <t>Bugünkü Değer</t>
  </si>
  <si>
    <t>1 TL'nin Bugünkü Değeri</t>
  </si>
  <si>
    <t>Yatırımın Maliyeti</t>
  </si>
  <si>
    <t>Nakit Akışının Bugünkü Değeri</t>
  </si>
  <si>
    <t>Toplam BD</t>
  </si>
  <si>
    <t>Yıllık Beklenen Nakit Akışı Değişkense</t>
  </si>
  <si>
    <t>Yıllık Beklenen Nakit Akışı Sabitse</t>
  </si>
  <si>
    <t>IRR (İÇ VERİM ORANI)</t>
  </si>
  <si>
    <t>Net Bugünkü Değer (NVP)</t>
  </si>
  <si>
    <t>Net Bugünkü Değer (NVP) (Nakit Akışı Değişkense)</t>
  </si>
  <si>
    <t>NBD</t>
  </si>
  <si>
    <t>Geri Ödeme Süresi</t>
  </si>
  <si>
    <t>YILLAR</t>
  </si>
  <si>
    <t>Yıl</t>
  </si>
  <si>
    <t>Yatırım Maliyeti (I0​)</t>
  </si>
  <si>
    <t>Yıllık Net Nakit Akışı (NAt​)</t>
  </si>
  <si>
    <t>Y0</t>
  </si>
  <si>
    <t>Y1</t>
  </si>
  <si>
    <t>Y2</t>
  </si>
  <si>
    <t>Y3</t>
  </si>
  <si>
    <t>Y4</t>
  </si>
  <si>
    <t>Y5</t>
  </si>
  <si>
    <t>Y6</t>
  </si>
  <si>
    <t>Y7</t>
  </si>
  <si>
    <t>Y8</t>
  </si>
  <si>
    <t>Y9</t>
  </si>
  <si>
    <t>PROJE A: Şebeke Güvenilirlik Artışı (10 YIL)</t>
  </si>
  <si>
    <r>
      <t>Amaç:</t>
    </r>
    <r>
      <rPr>
        <sz val="14"/>
        <color theme="1"/>
        <rFont val="Calibri"/>
        <family val="2"/>
        <scheme val="minor"/>
      </rPr>
      <t xml:space="preserve"> Sınırlı sermaye bütçesi (50 Milyon TL) dahilinde, NPV, IRR ve Geri Ödeme Süresi yöntemlerini kullanarak en kârlı DVT projesini seçmek.</t>
    </r>
  </si>
  <si>
    <r>
      <t>Sermaye Maliyeti (İskonto Oranı k):</t>
    </r>
    <r>
      <rPr>
        <sz val="14"/>
        <color theme="1"/>
        <rFont val="Calibri"/>
        <family val="2"/>
        <scheme val="minor"/>
      </rPr>
      <t xml:space="preserve"> 12%</t>
    </r>
  </si>
  <si>
    <r>
      <t>Maksimum Geri Ödeme Süresi:</t>
    </r>
    <r>
      <rPr>
        <sz val="14"/>
        <color theme="1"/>
        <rFont val="Calibri"/>
        <family val="2"/>
        <scheme val="minor"/>
      </rPr>
      <t xml:space="preserve"> 4 Yıl (Likidite kuralı).</t>
    </r>
  </si>
  <si>
    <t>PROJE B: Yeni Bölge Bağlantısı ve Büyüme (5 YIL)</t>
  </si>
  <si>
    <t>Y10</t>
  </si>
  <si>
    <t>NPV</t>
  </si>
  <si>
    <t>IRR</t>
  </si>
  <si>
    <t>Geri Ödeme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</si>
</sst>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₺&quot;#,##0.00;[Red]\-&quot;₺&quot;#,##0.00"/>
    <numFmt numFmtId="164" formatCode="#,##0.00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sz val="8"/>
      <name val="Calibri"/>
      <family val="2"/>
      <scheme val="minor"/>
    </font>
    <font>
      <b/>
      <sz val="36"/>
      <color theme="1"/>
      <name val="Calibri"/>
      <family val="2"/>
      <charset val="162"/>
      <scheme val="minor"/>
    </font>
    <font>
      <b/>
      <u/>
      <sz val="12"/>
      <color theme="1"/>
      <name val="Calibri"/>
      <family val="2"/>
      <charset val="162"/>
      <scheme val="minor"/>
    </font>
    <font>
      <sz val="11"/>
      <color theme="1"/>
      <name val="Arial"/>
      <family val="2"/>
      <charset val="162"/>
    </font>
    <font>
      <b/>
      <sz val="11"/>
      <color theme="1"/>
      <name val="Arial"/>
      <family val="2"/>
      <charset val="162"/>
    </font>
    <font>
      <sz val="18"/>
      <color theme="1"/>
      <name val="Calibri"/>
      <family val="2"/>
      <charset val="16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/>
    <xf numFmtId="4" fontId="0" fillId="0" borderId="0" xfId="0" applyNumberFormat="1"/>
    <xf numFmtId="4" fontId="1" fillId="0" borderId="0" xfId="0" applyNumberFormat="1" applyFont="1"/>
    <xf numFmtId="4" fontId="0" fillId="2" borderId="0" xfId="0" applyNumberFormat="1" applyFill="1"/>
    <xf numFmtId="164" fontId="0" fillId="0" borderId="0" xfId="0" applyNumberFormat="1"/>
    <xf numFmtId="4" fontId="1" fillId="4" borderId="0" xfId="0" applyNumberFormat="1" applyFont="1" applyFill="1"/>
    <xf numFmtId="4" fontId="1" fillId="5" borderId="0" xfId="0" applyNumberFormat="1" applyFont="1" applyFill="1"/>
    <xf numFmtId="3" fontId="1" fillId="0" borderId="0" xfId="0" applyNumberFormat="1" applyFont="1"/>
    <xf numFmtId="4" fontId="3" fillId="3" borderId="0" xfId="0" applyNumberFormat="1" applyFont="1" applyFill="1" applyAlignment="1">
      <alignment horizontal="center"/>
    </xf>
    <xf numFmtId="4" fontId="1" fillId="4" borderId="0" xfId="0" applyNumberFormat="1" applyFont="1" applyFill="1" applyAlignment="1">
      <alignment horizontal="left"/>
    </xf>
    <xf numFmtId="4" fontId="4" fillId="0" borderId="0" xfId="0" applyNumberFormat="1" applyFont="1" applyAlignment="1">
      <alignment horizontal="center"/>
    </xf>
    <xf numFmtId="0" fontId="6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7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0" fillId="6" borderId="2" xfId="0" applyFill="1" applyBorder="1" applyAlignment="1">
      <alignment horizontal="center"/>
    </xf>
    <xf numFmtId="0" fontId="8" fillId="0" borderId="0" xfId="0" applyFont="1"/>
    <xf numFmtId="8" fontId="0" fillId="0" borderId="0" xfId="0" applyNumberFormat="1"/>
    <xf numFmtId="9" fontId="0" fillId="0" borderId="0" xfId="0" applyNumberFormat="1"/>
    <xf numFmtId="0" fontId="1" fillId="0" borderId="0" xfId="0" applyFont="1"/>
  </cellXfs>
  <cellStyles count="1">
    <cellStyle name="Normal" xfId="0" builtinId="0"/>
  </cellStyles>
  <dxfs count="8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247650</xdr:colOff>
      <xdr:row>2</xdr:row>
      <xdr:rowOff>188168</xdr:rowOff>
    </xdr:from>
    <xdr:to>
      <xdr:col>18</xdr:col>
      <xdr:colOff>1216</xdr:colOff>
      <xdr:row>10</xdr:row>
      <xdr:rowOff>867255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DC3F62FE-E796-7D4F-248D-D3661CAF84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53875" y="616793"/>
          <a:ext cx="5849566" cy="23078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1D1F2-5B15-4363-9AFF-7B108B72C12C}">
  <dimension ref="A1:H27"/>
  <sheetViews>
    <sheetView tabSelected="1" workbookViewId="0">
      <selection activeCell="A24" sqref="A24"/>
    </sheetView>
  </sheetViews>
  <sheetFormatPr defaultRowHeight="15" x14ac:dyDescent="0.25"/>
  <cols>
    <col min="1" max="3" width="27" customWidth="1"/>
    <col min="6" max="6" width="15.7109375" customWidth="1"/>
    <col min="7" max="7" width="25.5703125" customWidth="1"/>
    <col min="8" max="8" width="35" customWidth="1"/>
  </cols>
  <sheetData>
    <row r="1" spans="1:8" ht="18.75" x14ac:dyDescent="0.3">
      <c r="A1" s="16" t="s">
        <v>29</v>
      </c>
    </row>
    <row r="3" spans="1:8" ht="18.75" x14ac:dyDescent="0.3">
      <c r="A3" s="16" t="s">
        <v>30</v>
      </c>
    </row>
    <row r="5" spans="1:8" ht="18.75" x14ac:dyDescent="0.3">
      <c r="A5" s="16" t="s">
        <v>31</v>
      </c>
    </row>
    <row r="9" spans="1:8" x14ac:dyDescent="0.25">
      <c r="A9" s="13" t="s">
        <v>28</v>
      </c>
      <c r="B9" s="14"/>
      <c r="C9" s="14"/>
      <c r="F9" s="13" t="s">
        <v>32</v>
      </c>
      <c r="G9" s="14"/>
      <c r="H9" s="14"/>
    </row>
    <row r="10" spans="1:8" ht="15.75" thickBot="1" x14ac:dyDescent="0.3">
      <c r="A10" s="15"/>
      <c r="B10" s="15"/>
      <c r="C10" s="15"/>
      <c r="F10" s="15"/>
      <c r="G10" s="15"/>
      <c r="H10" s="15"/>
    </row>
    <row r="11" spans="1:8" ht="75.75" thickBot="1" x14ac:dyDescent="0.3">
      <c r="A11" s="11" t="s">
        <v>15</v>
      </c>
      <c r="B11" s="11" t="s">
        <v>16</v>
      </c>
      <c r="C11" s="11" t="s">
        <v>17</v>
      </c>
      <c r="F11" s="11" t="s">
        <v>15</v>
      </c>
      <c r="G11" s="11" t="s">
        <v>16</v>
      </c>
      <c r="H11" s="11" t="s">
        <v>17</v>
      </c>
    </row>
    <row r="12" spans="1:8" ht="15.75" thickBot="1" x14ac:dyDescent="0.3">
      <c r="A12" s="11" t="s">
        <v>18</v>
      </c>
      <c r="B12" s="12">
        <v>45000000</v>
      </c>
      <c r="C12" s="12">
        <f>(-1)*B12</f>
        <v>-45000000</v>
      </c>
      <c r="F12" s="11" t="s">
        <v>18</v>
      </c>
      <c r="G12" s="12">
        <v>35000000</v>
      </c>
      <c r="H12" s="12">
        <f>(-1)*G12</f>
        <v>-35000000</v>
      </c>
    </row>
    <row r="13" spans="1:8" ht="15.75" thickBot="1" x14ac:dyDescent="0.3">
      <c r="A13" s="11" t="s">
        <v>19</v>
      </c>
      <c r="B13" s="12"/>
      <c r="C13" s="12">
        <v>5000000</v>
      </c>
      <c r="F13" s="11" t="s">
        <v>19</v>
      </c>
      <c r="G13" s="12"/>
      <c r="H13" s="12">
        <v>15000000</v>
      </c>
    </row>
    <row r="14" spans="1:8" ht="15.75" thickBot="1" x14ac:dyDescent="0.3">
      <c r="A14" s="11" t="s">
        <v>20</v>
      </c>
      <c r="B14" s="12"/>
      <c r="C14" s="12">
        <v>8000000</v>
      </c>
      <c r="F14" s="11" t="s">
        <v>20</v>
      </c>
      <c r="G14" s="12"/>
      <c r="H14" s="12">
        <v>13000000</v>
      </c>
    </row>
    <row r="15" spans="1:8" ht="15.75" thickBot="1" x14ac:dyDescent="0.3">
      <c r="A15" s="11" t="s">
        <v>21</v>
      </c>
      <c r="B15" s="12"/>
      <c r="C15" s="12">
        <v>10000000</v>
      </c>
      <c r="F15" s="11" t="s">
        <v>21</v>
      </c>
      <c r="G15" s="12"/>
      <c r="H15" s="12">
        <v>8000000</v>
      </c>
    </row>
    <row r="16" spans="1:8" ht="15.75" thickBot="1" x14ac:dyDescent="0.3">
      <c r="A16" s="11" t="s">
        <v>22</v>
      </c>
      <c r="B16" s="12"/>
      <c r="C16" s="12">
        <v>12000000</v>
      </c>
      <c r="F16" s="11" t="s">
        <v>22</v>
      </c>
      <c r="G16" s="12"/>
      <c r="H16" s="12">
        <v>5000000</v>
      </c>
    </row>
    <row r="17" spans="1:8" ht="15.75" thickBot="1" x14ac:dyDescent="0.3">
      <c r="A17" s="11" t="s">
        <v>23</v>
      </c>
      <c r="B17" s="12"/>
      <c r="C17" s="12">
        <v>12000000</v>
      </c>
      <c r="F17" s="11" t="s">
        <v>23</v>
      </c>
      <c r="G17" s="12"/>
      <c r="H17" s="12">
        <v>2000000</v>
      </c>
    </row>
    <row r="18" spans="1:8" ht="15.75" thickBot="1" x14ac:dyDescent="0.3">
      <c r="A18" s="11" t="s">
        <v>24</v>
      </c>
      <c r="B18" s="12"/>
      <c r="C18" s="12">
        <v>12000000</v>
      </c>
      <c r="F18" s="11"/>
      <c r="G18" s="12"/>
      <c r="H18" s="12"/>
    </row>
    <row r="19" spans="1:8" ht="15.75" thickBot="1" x14ac:dyDescent="0.3">
      <c r="A19" s="11" t="s">
        <v>25</v>
      </c>
      <c r="B19" s="12"/>
      <c r="C19" s="12">
        <v>12000000</v>
      </c>
      <c r="F19" s="11"/>
      <c r="G19" s="12"/>
      <c r="H19" s="12"/>
    </row>
    <row r="20" spans="1:8" ht="15.75" thickBot="1" x14ac:dyDescent="0.3">
      <c r="A20" s="11" t="s">
        <v>26</v>
      </c>
      <c r="B20" s="12"/>
      <c r="C20" s="12">
        <v>11000000</v>
      </c>
      <c r="F20" s="11"/>
      <c r="G20" s="12"/>
      <c r="H20" s="12"/>
    </row>
    <row r="21" spans="1:8" ht="15.75" thickBot="1" x14ac:dyDescent="0.3">
      <c r="A21" s="11" t="s">
        <v>27</v>
      </c>
      <c r="B21" s="12"/>
      <c r="C21" s="12">
        <v>11000000</v>
      </c>
      <c r="F21" s="11"/>
      <c r="G21" s="12"/>
      <c r="H21" s="12"/>
    </row>
    <row r="22" spans="1:8" ht="15.75" thickBot="1" x14ac:dyDescent="0.3">
      <c r="A22" s="11" t="s">
        <v>33</v>
      </c>
      <c r="B22" s="12"/>
      <c r="C22" s="12">
        <v>11000000</v>
      </c>
      <c r="F22" s="11"/>
      <c r="G22" s="12"/>
      <c r="H22" s="12"/>
    </row>
    <row r="25" spans="1:8" x14ac:dyDescent="0.25">
      <c r="B25" s="19" t="s">
        <v>34</v>
      </c>
      <c r="C25" s="17">
        <f>NPV(0.12,C13:C22)+C12</f>
        <v>10853873.845547795</v>
      </c>
      <c r="H25" s="17">
        <f>NPV(0.12,H13:H17)+H12</f>
        <v>-1236936.3630109504</v>
      </c>
    </row>
    <row r="26" spans="1:8" x14ac:dyDescent="0.25">
      <c r="B26" s="19" t="s">
        <v>35</v>
      </c>
      <c r="C26" s="18">
        <f>IRR(C12:C22)</f>
        <v>0.17007223492203205</v>
      </c>
      <c r="H26" s="18">
        <f>IRR(H12:H17)</f>
        <v>0.10071778161630762</v>
      </c>
    </row>
    <row r="27" spans="1:8" x14ac:dyDescent="0.25">
      <c r="B27" s="19" t="s">
        <v>36</v>
      </c>
      <c r="C27">
        <f>4+(10000000/12000000)</f>
        <v>4.833333333333333</v>
      </c>
      <c r="H27">
        <f>2+(7000000/8000000)</f>
        <v>2.875</v>
      </c>
    </row>
  </sheetData>
  <mergeCells count="2">
    <mergeCell ref="A9:C10"/>
    <mergeCell ref="F9:H10"/>
  </mergeCells>
  <phoneticPr fontId="2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7"/>
  <sheetViews>
    <sheetView workbookViewId="0">
      <selection activeCell="B17" sqref="B17"/>
    </sheetView>
  </sheetViews>
  <sheetFormatPr defaultRowHeight="15" x14ac:dyDescent="0.25"/>
  <cols>
    <col min="1" max="1" width="31.7109375" style="1" bestFit="1" customWidth="1"/>
    <col min="2" max="2" width="16.5703125" style="1" customWidth="1"/>
    <col min="3" max="3" width="35.5703125" style="1" bestFit="1" customWidth="1"/>
    <col min="4" max="4" width="16.42578125" style="1" bestFit="1" customWidth="1"/>
    <col min="5" max="14" width="12.42578125" style="1" bestFit="1" customWidth="1"/>
    <col min="15" max="16384" width="9.140625" style="1"/>
  </cols>
  <sheetData>
    <row r="1" spans="1:14" ht="58.5" customHeight="1" x14ac:dyDescent="0.7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pans="1:14" x14ac:dyDescent="0.25">
      <c r="A2" s="2" t="s">
        <v>4</v>
      </c>
      <c r="B2" s="3">
        <v>5000000</v>
      </c>
    </row>
    <row r="3" spans="1:14" x14ac:dyDescent="0.25">
      <c r="A3" s="2" t="s">
        <v>0</v>
      </c>
      <c r="B3" s="3">
        <v>0.1</v>
      </c>
    </row>
    <row r="4" spans="1:14" x14ac:dyDescent="0.25">
      <c r="A4" s="2" t="s">
        <v>8</v>
      </c>
      <c r="B4" s="3">
        <v>1500000</v>
      </c>
    </row>
    <row r="5" spans="1:14" x14ac:dyDescent="0.25">
      <c r="A5" s="2" t="s">
        <v>1</v>
      </c>
      <c r="B5" s="3">
        <v>5</v>
      </c>
    </row>
    <row r="6" spans="1:14" ht="15.75" x14ac:dyDescent="0.25">
      <c r="E6" s="10" t="s">
        <v>14</v>
      </c>
      <c r="F6" s="10"/>
      <c r="G6" s="10"/>
      <c r="H6" s="10"/>
      <c r="I6" s="10"/>
      <c r="J6" s="10"/>
      <c r="K6" s="10"/>
      <c r="L6" s="10"/>
      <c r="M6" s="10"/>
      <c r="N6" s="10"/>
    </row>
    <row r="7" spans="1:14" x14ac:dyDescent="0.25">
      <c r="D7" s="2" t="s">
        <v>4</v>
      </c>
      <c r="E7" s="7">
        <v>1</v>
      </c>
      <c r="F7" s="7">
        <v>2</v>
      </c>
      <c r="G7" s="7">
        <v>3</v>
      </c>
      <c r="H7" s="7">
        <v>4</v>
      </c>
      <c r="I7" s="7">
        <v>5</v>
      </c>
      <c r="J7" s="7">
        <v>6</v>
      </c>
      <c r="K7" s="7">
        <v>7</v>
      </c>
      <c r="L7" s="7">
        <v>8</v>
      </c>
      <c r="M7" s="7">
        <v>9</v>
      </c>
      <c r="N7" s="7">
        <v>10</v>
      </c>
    </row>
    <row r="8" spans="1:14" x14ac:dyDescent="0.25">
      <c r="C8" s="2" t="s">
        <v>3</v>
      </c>
      <c r="E8" s="1">
        <f>1/((1+$B$3)^1)</f>
        <v>0.90909090909090906</v>
      </c>
      <c r="F8" s="1">
        <f>1/((1+$B$3)^2)</f>
        <v>0.82644628099173545</v>
      </c>
      <c r="G8" s="1">
        <f>1/((1+$B$3)^3)</f>
        <v>0.75131480090157754</v>
      </c>
      <c r="H8" s="1">
        <f>1/((1+$B$3)^4)</f>
        <v>0.68301345536507052</v>
      </c>
      <c r="I8" s="1">
        <f>1/((1+$B$3)^5)</f>
        <v>0.62092132305915493</v>
      </c>
      <c r="J8" s="1">
        <f>1/((1+$B$3)^6)</f>
        <v>0.56447393005377722</v>
      </c>
      <c r="K8" s="1">
        <f>1/((1+$B$3)^7)</f>
        <v>0.51315811823070645</v>
      </c>
      <c r="L8" s="1">
        <f>1/((1+$B$3)^8)</f>
        <v>0.46650738020973315</v>
      </c>
      <c r="M8" s="1">
        <f>1/((1+$B$3)^9)</f>
        <v>0.42409761837248466</v>
      </c>
      <c r="N8" s="1">
        <f>1/((1+$B$3)^10)</f>
        <v>0.38554328942953148</v>
      </c>
    </row>
    <row r="9" spans="1:14" x14ac:dyDescent="0.25">
      <c r="C9" s="2" t="s">
        <v>7</v>
      </c>
      <c r="E9" s="1">
        <f>SUM($E$8:E8)</f>
        <v>0.90909090909090906</v>
      </c>
      <c r="F9" s="1">
        <f>SUM($E$8:F8)</f>
        <v>1.7355371900826446</v>
      </c>
      <c r="G9" s="1">
        <f>SUM($E$8:G8)</f>
        <v>2.4868519909842224</v>
      </c>
      <c r="H9" s="1">
        <f>SUM($E$8:H8)</f>
        <v>3.1698654463492928</v>
      </c>
      <c r="I9" s="1">
        <f>SUM($E$8:I8)</f>
        <v>3.7907867694084478</v>
      </c>
      <c r="J9" s="1">
        <f>SUM($E$8:J8)</f>
        <v>4.3552606994622254</v>
      </c>
      <c r="K9" s="1">
        <f>SUM($E$8:K8)</f>
        <v>4.8684188176929322</v>
      </c>
      <c r="L9" s="1">
        <f>SUM($E$8:L8)</f>
        <v>5.3349261979026652</v>
      </c>
      <c r="M9" s="1">
        <f>SUM($E$8:M8)</f>
        <v>5.7590238162751497</v>
      </c>
      <c r="N9" s="1">
        <f>SUM($E$8:N8)</f>
        <v>6.1445671057046809</v>
      </c>
    </row>
    <row r="10" spans="1:14" x14ac:dyDescent="0.25">
      <c r="C10" s="2" t="s">
        <v>7</v>
      </c>
      <c r="D10" s="3">
        <f>(-1)*B2</f>
        <v>-5000000</v>
      </c>
      <c r="E10" s="3">
        <v>1500000</v>
      </c>
      <c r="F10" s="3">
        <v>1500000</v>
      </c>
      <c r="G10" s="3">
        <v>1500000</v>
      </c>
      <c r="H10" s="3">
        <v>1500000</v>
      </c>
      <c r="I10" s="3">
        <v>1500000</v>
      </c>
      <c r="J10" s="3"/>
      <c r="K10" s="3"/>
      <c r="L10" s="3"/>
      <c r="M10" s="3"/>
      <c r="N10" s="3"/>
    </row>
    <row r="11" spans="1:14" x14ac:dyDescent="0.25">
      <c r="A11" s="2" t="s">
        <v>2</v>
      </c>
      <c r="B11" s="1" cm="1">
        <f t="array" ref="B11">B4*INDEX(E9:N9, 1, B5)</f>
        <v>5686180.1541126715</v>
      </c>
      <c r="C11" s="2" t="s">
        <v>5</v>
      </c>
      <c r="E11" s="1">
        <f>E10*E8</f>
        <v>1363636.3636363635</v>
      </c>
      <c r="F11" s="1">
        <f t="shared" ref="F11:N11" si="0">F10*F8</f>
        <v>1239669.4214876031</v>
      </c>
      <c r="G11" s="1">
        <f t="shared" si="0"/>
        <v>1126972.2013523662</v>
      </c>
      <c r="H11" s="1">
        <f t="shared" si="0"/>
        <v>1024520.1830476058</v>
      </c>
      <c r="I11" s="1">
        <f t="shared" si="0"/>
        <v>931381.98458873236</v>
      </c>
      <c r="J11" s="1">
        <f t="shared" si="0"/>
        <v>0</v>
      </c>
      <c r="K11" s="1">
        <f t="shared" si="0"/>
        <v>0</v>
      </c>
      <c r="L11" s="1">
        <f t="shared" si="0"/>
        <v>0</v>
      </c>
      <c r="M11" s="1">
        <f t="shared" si="0"/>
        <v>0</v>
      </c>
      <c r="N11" s="1">
        <f t="shared" si="0"/>
        <v>0</v>
      </c>
    </row>
    <row r="12" spans="1:14" x14ac:dyDescent="0.25">
      <c r="A12" s="5" t="s">
        <v>10</v>
      </c>
      <c r="B12" s="1">
        <f>B11-B2</f>
        <v>686180.1541126715</v>
      </c>
      <c r="C12" s="2" t="s">
        <v>6</v>
      </c>
      <c r="E12" s="1">
        <f>SUM($E$11:E11)</f>
        <v>1363636.3636363635</v>
      </c>
      <c r="F12" s="1">
        <f>SUM($E$11:F11)</f>
        <v>2603305.7851239666</v>
      </c>
      <c r="G12" s="1">
        <f>SUM($E$11:G11)</f>
        <v>3730277.9864763329</v>
      </c>
      <c r="H12" s="1">
        <f>SUM($E$11:H11)</f>
        <v>4754798.1695239386</v>
      </c>
      <c r="I12" s="1">
        <f>SUM($E$11:I11)</f>
        <v>5686180.1541126706</v>
      </c>
      <c r="J12" s="1">
        <f>SUM($E$11:J11)</f>
        <v>5686180.1541126706</v>
      </c>
      <c r="K12" s="1">
        <f>SUM($E$11:K11)</f>
        <v>5686180.1541126706</v>
      </c>
      <c r="L12" s="1">
        <f>SUM($E$11:L11)</f>
        <v>5686180.1541126706</v>
      </c>
      <c r="M12" s="1">
        <f>SUM($E$11:M11)</f>
        <v>5686180.1541126706</v>
      </c>
      <c r="N12" s="1">
        <f>SUM($E$11:N11)</f>
        <v>5686180.1541126706</v>
      </c>
    </row>
    <row r="13" spans="1:14" x14ac:dyDescent="0.25">
      <c r="A13" s="9" t="s">
        <v>11</v>
      </c>
      <c r="B13" s="9"/>
      <c r="C13" s="9"/>
      <c r="D13" s="9"/>
      <c r="E13" s="1">
        <f>E12-$B$2</f>
        <v>-3636363.6363636367</v>
      </c>
      <c r="F13" s="1">
        <f t="shared" ref="F13:N13" si="1">F12-$B$2</f>
        <v>-2396694.2148760334</v>
      </c>
      <c r="G13" s="1">
        <f t="shared" si="1"/>
        <v>-1269722.0135236671</v>
      </c>
      <c r="H13" s="1">
        <f t="shared" si="1"/>
        <v>-245201.83047606144</v>
      </c>
      <c r="I13" s="1">
        <f t="shared" si="1"/>
        <v>686180.15411267057</v>
      </c>
      <c r="J13" s="1">
        <f t="shared" si="1"/>
        <v>686180.15411267057</v>
      </c>
      <c r="K13" s="1">
        <f t="shared" si="1"/>
        <v>686180.15411267057</v>
      </c>
      <c r="L13" s="1">
        <f t="shared" si="1"/>
        <v>686180.15411267057</v>
      </c>
      <c r="M13" s="1">
        <f t="shared" si="1"/>
        <v>686180.15411267057</v>
      </c>
      <c r="N13" s="1">
        <f t="shared" si="1"/>
        <v>686180.15411267057</v>
      </c>
    </row>
    <row r="14" spans="1:14" x14ac:dyDescent="0.25">
      <c r="A14" s="6" t="s">
        <v>12</v>
      </c>
      <c r="B14" s="1">
        <f>NPV(0.1,E10:I10)+D10</f>
        <v>686180.15411267057</v>
      </c>
    </row>
    <row r="15" spans="1:14" x14ac:dyDescent="0.25">
      <c r="A15" s="6" t="s">
        <v>9</v>
      </c>
      <c r="B15" s="1">
        <f>IRR(D10:L10)</f>
        <v>0.15238237116630637</v>
      </c>
    </row>
    <row r="16" spans="1:14" x14ac:dyDescent="0.25">
      <c r="D16" s="4"/>
    </row>
    <row r="17" spans="1:2" x14ac:dyDescent="0.25">
      <c r="A17" s="5" t="s">
        <v>13</v>
      </c>
      <c r="B17" s="1">
        <f>B2/B4</f>
        <v>3.3333333333333335</v>
      </c>
    </row>
  </sheetData>
  <mergeCells count="3">
    <mergeCell ref="A1:N1"/>
    <mergeCell ref="A13:D13"/>
    <mergeCell ref="E6:N6"/>
  </mergeCells>
  <phoneticPr fontId="2" type="noConversion"/>
  <conditionalFormatting sqref="B12">
    <cfRule type="cellIs" dxfId="7" priority="7" operator="lessThan">
      <formula>0</formula>
    </cfRule>
    <cfRule type="cellIs" dxfId="6" priority="8" operator="greaterThan">
      <formula>0</formula>
    </cfRule>
  </conditionalFormatting>
  <conditionalFormatting sqref="B14">
    <cfRule type="cellIs" dxfId="5" priority="1" operator="lessThan">
      <formula>0</formula>
    </cfRule>
    <cfRule type="cellIs" dxfId="4" priority="2" operator="greaterThan">
      <formula>0</formula>
    </cfRule>
  </conditionalFormatting>
  <conditionalFormatting sqref="B15">
    <cfRule type="cellIs" dxfId="3" priority="3" operator="lessThan">
      <formula>$B$3</formula>
    </cfRule>
    <cfRule type="cellIs" dxfId="2" priority="4" operator="greaterThan">
      <formula>$B$3</formula>
    </cfRule>
  </conditionalFormatting>
  <conditionalFormatting sqref="E13:N13">
    <cfRule type="cellIs" dxfId="1" priority="5" operator="lessThan">
      <formula>0</formula>
    </cfRule>
    <cfRule type="cellIs" dxfId="0" priority="6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PROJELER</vt:lpstr>
      <vt:lpstr>Net Bugünkü Değer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Mehmet Songur</dc:creator>
  <cp:lastModifiedBy>msis</cp:lastModifiedBy>
  <dcterms:created xsi:type="dcterms:W3CDTF">2015-06-05T18:17:20Z</dcterms:created>
  <dcterms:modified xsi:type="dcterms:W3CDTF">2025-11-02T09:41:31Z</dcterms:modified>
</cp:coreProperties>
</file>